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2025年9-12月" sheetId="2" r:id="rId1"/>
    <sheet name="Sheet1" sheetId="3" r:id="rId2"/>
  </sheets>
  <definedNames>
    <definedName name="_xlnm.Print_Titles" localSheetId="0">'2025年9-12月'!$4:$4</definedName>
    <definedName name="_xlnm._FilterDatabase" localSheetId="0" hidden="1">'2025年9-12月'!$A$1:$H$68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<sst xmlns="http://schemas.openxmlformats.org/spreadsheetml/2006/main" count="114" uniqueCount="48">
  <si>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2025年9-12月阳春市政策性生猪养殖保险投保情况表</t>
  </si>
  <si>
    <t xml:space="preserve">填报日期：2026年 3月25日   </t>
  </si>
  <si>
    <t>一、育肥猪</t>
  </si>
  <si>
    <t>序号</t>
  </si>
  <si>
    <t>投保
险种</t>
  </si>
  <si>
    <t>投保人</t>
  </si>
  <si>
    <t>起保日期</t>
  </si>
  <si>
    <t>终保日期</t>
  </si>
  <si>
    <t>总净保费（元）</t>
  </si>
  <si>
    <t>总保险数量（头）</t>
  </si>
  <si>
    <t>其中各级财政补贴保费（元）</t>
  </si>
  <si>
    <t>育肥猪</t>
  </si>
  <si>
    <t>广东京基智农生态农业有限公司</t>
  </si>
  <si>
    <t>阳春德康农牧有限公司</t>
  </si>
  <si>
    <t>广东美神生猪养殖有限公司</t>
  </si>
  <si>
    <t>食出宝金农业科技（梅州）有限公司</t>
  </si>
  <si>
    <t>阳江双胞胎猪业有限公司</t>
  </si>
  <si>
    <t>阳西县丰沃生态农业有限公司</t>
  </si>
  <si>
    <t>阳江市壮美畜牧有限公司</t>
  </si>
  <si>
    <t>蓝雪</t>
  </si>
  <si>
    <t>2025-10-09</t>
  </si>
  <si>
    <t>2026-04-08</t>
  </si>
  <si>
    <t>杨清伟</t>
  </si>
  <si>
    <t>朱廷豪</t>
  </si>
  <si>
    <t>徐念</t>
  </si>
  <si>
    <t>谢猛</t>
  </si>
  <si>
    <t>广东杰鹏农牧发展有限公司</t>
  </si>
  <si>
    <t>吴卫红</t>
  </si>
  <si>
    <t>茂名恒兴畜牧有限公司电白分公司</t>
  </si>
  <si>
    <t>林进勇</t>
  </si>
  <si>
    <t>大广食品集团股份有限公司</t>
  </si>
  <si>
    <t>郑基任</t>
  </si>
  <si>
    <t>小计</t>
  </si>
  <si>
    <t>二、仔猪</t>
  </si>
  <si>
    <t>仔猪</t>
  </si>
  <si>
    <t>三、能繁母猪</t>
  </si>
  <si>
    <t>能繁母猪</t>
  </si>
  <si>
    <t>三、三项总计</t>
  </si>
  <si>
    <t>总计</t>
  </si>
  <si>
    <t>9月</t>
  </si>
  <si>
    <t>参保数量</t>
  </si>
  <si>
    <t>总保费</t>
  </si>
  <si>
    <t>中央</t>
  </si>
  <si>
    <t>省</t>
  </si>
  <si>
    <t>市</t>
  </si>
  <si>
    <t>县</t>
  </si>
  <si>
    <t>农户</t>
  </si>
  <si>
    <t>母猪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</si>
</sst>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8"/>
      <name val="方正小标宋简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J41" sqref="J41"/>
    </sheetView>
  </sheetViews>
  <sheetFormatPr defaultColWidth="9" defaultRowHeight="14.4" outlineLevelCol="7"/>
  <cols>
    <col min="1" max="1" width="10.1296296296296" style="5" customWidth="1"/>
    <col min="2" max="2" width="16.5" style="6" customWidth="1"/>
    <col min="3" max="3" width="41.6296296296296" style="6" customWidth="1"/>
    <col min="4" max="4" width="17" style="6" customWidth="1"/>
    <col min="5" max="5" width="17.6296296296296" style="6" customWidth="1"/>
    <col min="6" max="6" width="17.75" style="6" customWidth="1"/>
    <col min="7" max="8" width="17.75" style="5" customWidth="1"/>
    <col min="9" max="9" width="12.6296296296296"/>
    <col min="10" max="12" width="10.3796296296296"/>
    <col min="13" max="13" width="9.37962962962963"/>
    <col min="14" max="14" width="10.3796296296296"/>
  </cols>
  <sheetData>
    <row r="1" ht="34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3" customFormat="1" ht="30" customHeight="1" spans="1:8">
      <c r="A2" s="9" t="s">
        <v>1</v>
      </c>
      <c r="B2" s="9"/>
      <c r="C2" s="9"/>
      <c r="D2" s="9"/>
      <c r="E2" s="9"/>
      <c r="F2" s="9"/>
      <c r="G2" s="10"/>
      <c r="H2" s="10"/>
    </row>
    <row r="3" s="3" customFormat="1" ht="24" customHeight="1" spans="1:8">
      <c r="A3" s="11" t="s">
        <v>2</v>
      </c>
      <c r="B3" s="11"/>
      <c r="C3" s="11"/>
      <c r="D3" s="11"/>
      <c r="E3" s="11"/>
      <c r="F3" s="11"/>
      <c r="G3" s="12"/>
      <c r="H3" s="11"/>
    </row>
    <row r="4" s="3" customFormat="1" ht="33" customHeight="1" spans="1:8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3" t="s">
        <v>8</v>
      </c>
      <c r="G4" s="13" t="s">
        <v>9</v>
      </c>
      <c r="H4" s="13" t="s">
        <v>10</v>
      </c>
    </row>
    <row r="5" s="3" customFormat="1" ht="22" customHeight="1" spans="1:8">
      <c r="A5" s="15">
        <v>1</v>
      </c>
      <c r="B5" s="15" t="s">
        <v>11</v>
      </c>
      <c r="C5" s="15" t="s">
        <v>12</v>
      </c>
      <c r="D5" s="16">
        <v>45906</v>
      </c>
      <c r="E5" s="16">
        <v>46086</v>
      </c>
      <c r="F5" s="15">
        <v>245100</v>
      </c>
      <c r="G5" s="15">
        <v>4300</v>
      </c>
      <c r="H5" s="15">
        <f>SUM(G5*42.75)</f>
        <v>183825</v>
      </c>
    </row>
    <row r="6" s="3" customFormat="1" ht="22" customHeight="1" spans="1:8">
      <c r="A6" s="15">
        <v>2</v>
      </c>
      <c r="B6" s="15" t="s">
        <v>11</v>
      </c>
      <c r="C6" s="15" t="s">
        <v>13</v>
      </c>
      <c r="D6" s="16">
        <v>45918</v>
      </c>
      <c r="E6" s="16">
        <v>46098</v>
      </c>
      <c r="F6" s="15">
        <v>186162</v>
      </c>
      <c r="G6" s="15">
        <v>3266</v>
      </c>
      <c r="H6" s="15">
        <f t="shared" ref="H6:H29" si="0">SUM(G6*42.75)</f>
        <v>139621.5</v>
      </c>
    </row>
    <row r="7" s="3" customFormat="1" ht="22" customHeight="1" spans="1:8">
      <c r="A7" s="15">
        <v>3</v>
      </c>
      <c r="B7" s="15" t="s">
        <v>11</v>
      </c>
      <c r="C7" s="15" t="s">
        <v>13</v>
      </c>
      <c r="D7" s="16">
        <v>45918</v>
      </c>
      <c r="E7" s="16">
        <v>46098</v>
      </c>
      <c r="F7" s="15">
        <v>325470</v>
      </c>
      <c r="G7" s="15">
        <v>5710</v>
      </c>
      <c r="H7" s="15">
        <f t="shared" si="0"/>
        <v>244102.5</v>
      </c>
    </row>
    <row r="8" s="3" customFormat="1" ht="22" customHeight="1" spans="1:8">
      <c r="A8" s="15">
        <v>4</v>
      </c>
      <c r="B8" s="15" t="s">
        <v>11</v>
      </c>
      <c r="C8" s="15" t="s">
        <v>14</v>
      </c>
      <c r="D8" s="16">
        <v>45927</v>
      </c>
      <c r="E8" s="16">
        <v>46107</v>
      </c>
      <c r="F8" s="15">
        <v>447792</v>
      </c>
      <c r="G8" s="15">
        <v>7856</v>
      </c>
      <c r="H8" s="15">
        <f t="shared" si="0"/>
        <v>335844</v>
      </c>
    </row>
    <row r="9" s="3" customFormat="1" ht="22" customHeight="1" spans="1:8">
      <c r="A9" s="15">
        <v>5</v>
      </c>
      <c r="B9" s="15" t="s">
        <v>11</v>
      </c>
      <c r="C9" s="15" t="s">
        <v>15</v>
      </c>
      <c r="D9" s="16">
        <v>45929</v>
      </c>
      <c r="E9" s="16">
        <v>46109</v>
      </c>
      <c r="F9" s="15">
        <v>628140</v>
      </c>
      <c r="G9" s="15">
        <v>11020</v>
      </c>
      <c r="H9" s="15">
        <f t="shared" si="0"/>
        <v>471105</v>
      </c>
    </row>
    <row r="10" s="3" customFormat="1" ht="22" customHeight="1" spans="1:8">
      <c r="A10" s="15">
        <v>6</v>
      </c>
      <c r="B10" s="15" t="s">
        <v>11</v>
      </c>
      <c r="C10" s="15" t="s">
        <v>16</v>
      </c>
      <c r="D10" s="16">
        <v>45930</v>
      </c>
      <c r="E10" s="16">
        <v>46111</v>
      </c>
      <c r="F10" s="15">
        <v>934800</v>
      </c>
      <c r="G10" s="15">
        <v>16400</v>
      </c>
      <c r="H10" s="15">
        <f t="shared" si="0"/>
        <v>701100</v>
      </c>
    </row>
    <row r="11" s="3" customFormat="1" ht="22" customHeight="1" spans="1:8">
      <c r="A11" s="15">
        <v>7</v>
      </c>
      <c r="B11" s="15" t="s">
        <v>11</v>
      </c>
      <c r="C11" s="15" t="s">
        <v>16</v>
      </c>
      <c r="D11" s="16">
        <v>45930</v>
      </c>
      <c r="E11" s="16">
        <v>46111</v>
      </c>
      <c r="F11" s="15">
        <v>1154592</v>
      </c>
      <c r="G11" s="15">
        <v>20256</v>
      </c>
      <c r="H11" s="15">
        <f t="shared" si="0"/>
        <v>865944</v>
      </c>
    </row>
    <row r="12" s="3" customFormat="1" ht="22" customHeight="1" spans="1:8">
      <c r="A12" s="15">
        <v>8</v>
      </c>
      <c r="B12" s="15" t="s">
        <v>11</v>
      </c>
      <c r="C12" s="15" t="s">
        <v>17</v>
      </c>
      <c r="D12" s="16">
        <v>45930</v>
      </c>
      <c r="E12" s="16">
        <v>46110</v>
      </c>
      <c r="F12" s="15">
        <v>1187880</v>
      </c>
      <c r="G12" s="15">
        <v>20840</v>
      </c>
      <c r="H12" s="15">
        <f t="shared" si="0"/>
        <v>890910</v>
      </c>
    </row>
    <row r="13" s="3" customFormat="1" ht="22" customHeight="1" spans="1:8">
      <c r="A13" s="15">
        <v>9</v>
      </c>
      <c r="B13" s="15" t="s">
        <v>11</v>
      </c>
      <c r="C13" s="15" t="s">
        <v>18</v>
      </c>
      <c r="D13" s="16">
        <v>45930</v>
      </c>
      <c r="E13" s="16">
        <v>46111</v>
      </c>
      <c r="F13" s="15">
        <v>568290</v>
      </c>
      <c r="G13" s="15">
        <v>9970</v>
      </c>
      <c r="H13" s="15">
        <f t="shared" si="0"/>
        <v>426217.5</v>
      </c>
    </row>
    <row r="14" s="3" customFormat="1" ht="22" customHeight="1" spans="1:8">
      <c r="A14" s="15">
        <v>10</v>
      </c>
      <c r="B14" s="15" t="s">
        <v>11</v>
      </c>
      <c r="C14" s="15" t="s">
        <v>19</v>
      </c>
      <c r="D14" s="16" t="s">
        <v>20</v>
      </c>
      <c r="E14" s="16" t="s">
        <v>21</v>
      </c>
      <c r="F14" s="15">
        <v>44460</v>
      </c>
      <c r="G14" s="15">
        <v>780</v>
      </c>
      <c r="H14" s="15">
        <f t="shared" si="0"/>
        <v>33345</v>
      </c>
    </row>
    <row r="15" s="3" customFormat="1" ht="22" customHeight="1" spans="1:8">
      <c r="A15" s="15">
        <v>11</v>
      </c>
      <c r="B15" s="15" t="s">
        <v>11</v>
      </c>
      <c r="C15" s="15" t="s">
        <v>22</v>
      </c>
      <c r="D15" s="16">
        <v>45982</v>
      </c>
      <c r="E15" s="16">
        <v>46162</v>
      </c>
      <c r="F15" s="15">
        <v>41040</v>
      </c>
      <c r="G15" s="15">
        <v>720</v>
      </c>
      <c r="H15" s="15">
        <f t="shared" si="0"/>
        <v>30780</v>
      </c>
    </row>
    <row r="16" s="3" customFormat="1" ht="22" customHeight="1" spans="1:8">
      <c r="A16" s="15">
        <v>12</v>
      </c>
      <c r="B16" s="15" t="s">
        <v>11</v>
      </c>
      <c r="C16" s="15" t="s">
        <v>12</v>
      </c>
      <c r="D16" s="16">
        <v>45982</v>
      </c>
      <c r="E16" s="16">
        <v>46162</v>
      </c>
      <c r="F16" s="15">
        <v>165300</v>
      </c>
      <c r="G16" s="15">
        <v>2900</v>
      </c>
      <c r="H16" s="15">
        <f t="shared" si="0"/>
        <v>123975</v>
      </c>
    </row>
    <row r="17" s="3" customFormat="1" ht="22" customHeight="1" spans="1:8">
      <c r="A17" s="15">
        <v>13</v>
      </c>
      <c r="B17" s="1" t="s">
        <v>11</v>
      </c>
      <c r="C17" s="15" t="s">
        <v>23</v>
      </c>
      <c r="D17" s="16">
        <v>45997</v>
      </c>
      <c r="E17" s="16">
        <v>46178</v>
      </c>
      <c r="F17" s="15">
        <v>188100</v>
      </c>
      <c r="G17" s="15">
        <v>3300</v>
      </c>
      <c r="H17" s="15">
        <f t="shared" si="0"/>
        <v>141075</v>
      </c>
    </row>
    <row r="18" s="3" customFormat="1" ht="22" customHeight="1" spans="1:8">
      <c r="A18" s="15">
        <v>14</v>
      </c>
      <c r="B18" s="1" t="s">
        <v>11</v>
      </c>
      <c r="C18" s="15" t="s">
        <v>14</v>
      </c>
      <c r="D18" s="16">
        <v>46022</v>
      </c>
      <c r="E18" s="16">
        <v>46203</v>
      </c>
      <c r="F18" s="15">
        <v>687078</v>
      </c>
      <c r="G18" s="15">
        <v>12054</v>
      </c>
      <c r="H18" s="15">
        <f t="shared" si="0"/>
        <v>515308.5</v>
      </c>
    </row>
    <row r="19" s="3" customFormat="1" ht="22" customHeight="1" spans="1:8">
      <c r="A19" s="15">
        <v>15</v>
      </c>
      <c r="B19" s="1" t="s">
        <v>11</v>
      </c>
      <c r="C19" s="15" t="s">
        <v>24</v>
      </c>
      <c r="D19" s="16">
        <v>46011</v>
      </c>
      <c r="E19" s="16">
        <v>46192</v>
      </c>
      <c r="F19" s="15">
        <v>120555</v>
      </c>
      <c r="G19" s="15">
        <v>2115</v>
      </c>
      <c r="H19" s="15">
        <f t="shared" si="0"/>
        <v>90416.25</v>
      </c>
    </row>
    <row r="20" s="3" customFormat="1" ht="22" customHeight="1" spans="1:8">
      <c r="A20" s="15">
        <v>16</v>
      </c>
      <c r="B20" s="1" t="s">
        <v>11</v>
      </c>
      <c r="C20" s="15" t="s">
        <v>25</v>
      </c>
      <c r="D20" s="16">
        <v>46015</v>
      </c>
      <c r="E20" s="16">
        <v>46196</v>
      </c>
      <c r="F20" s="15">
        <v>42750</v>
      </c>
      <c r="G20" s="15">
        <v>750</v>
      </c>
      <c r="H20" s="15">
        <f t="shared" si="0"/>
        <v>32062.5</v>
      </c>
    </row>
    <row r="21" s="3" customFormat="1" ht="22" customHeight="1" spans="1:8">
      <c r="A21" s="15">
        <v>17</v>
      </c>
      <c r="B21" s="1" t="s">
        <v>11</v>
      </c>
      <c r="C21" s="15" t="s">
        <v>16</v>
      </c>
      <c r="D21" s="16">
        <v>46022</v>
      </c>
      <c r="E21" s="16">
        <v>46203</v>
      </c>
      <c r="F21" s="15">
        <v>589152</v>
      </c>
      <c r="G21" s="15">
        <v>10336</v>
      </c>
      <c r="H21" s="15">
        <f t="shared" si="0"/>
        <v>441864</v>
      </c>
    </row>
    <row r="22" s="3" customFormat="1" ht="22" customHeight="1" spans="1:8">
      <c r="A22" s="15">
        <v>18</v>
      </c>
      <c r="B22" s="1" t="s">
        <v>11</v>
      </c>
      <c r="C22" s="15" t="s">
        <v>26</v>
      </c>
      <c r="D22" s="16">
        <v>46021</v>
      </c>
      <c r="E22" s="16">
        <v>46202</v>
      </c>
      <c r="F22" s="15">
        <v>1576278</v>
      </c>
      <c r="G22" s="15">
        <v>27654</v>
      </c>
      <c r="H22" s="15">
        <f t="shared" si="0"/>
        <v>1182208.5</v>
      </c>
    </row>
    <row r="23" s="3" customFormat="1" ht="22" customHeight="1" spans="1:8">
      <c r="A23" s="15">
        <v>19</v>
      </c>
      <c r="B23" s="1" t="s">
        <v>11</v>
      </c>
      <c r="C23" s="15" t="s">
        <v>27</v>
      </c>
      <c r="D23" s="16">
        <v>46021</v>
      </c>
      <c r="E23" s="16">
        <v>46203</v>
      </c>
      <c r="F23" s="15">
        <v>302100</v>
      </c>
      <c r="G23" s="15">
        <v>5300</v>
      </c>
      <c r="H23" s="15">
        <f t="shared" si="0"/>
        <v>226575</v>
      </c>
    </row>
    <row r="24" s="3" customFormat="1" ht="22" customHeight="1" spans="1:8">
      <c r="A24" s="15">
        <v>20</v>
      </c>
      <c r="B24" s="1" t="s">
        <v>11</v>
      </c>
      <c r="C24" s="15" t="s">
        <v>16</v>
      </c>
      <c r="D24" s="16">
        <v>46022</v>
      </c>
      <c r="E24" s="16">
        <v>46203</v>
      </c>
      <c r="F24" s="15">
        <v>684000</v>
      </c>
      <c r="G24" s="15">
        <v>12000</v>
      </c>
      <c r="H24" s="15">
        <f t="shared" si="0"/>
        <v>513000</v>
      </c>
    </row>
    <row r="25" s="3" customFormat="1" ht="22" customHeight="1" spans="1:8">
      <c r="A25" s="15">
        <v>21</v>
      </c>
      <c r="B25" s="1" t="s">
        <v>11</v>
      </c>
      <c r="C25" s="15" t="s">
        <v>28</v>
      </c>
      <c r="D25" s="16">
        <v>46022</v>
      </c>
      <c r="E25" s="16">
        <v>46203</v>
      </c>
      <c r="F25" s="15">
        <v>1149234</v>
      </c>
      <c r="G25" s="15">
        <v>20162</v>
      </c>
      <c r="H25" s="15">
        <f t="shared" si="0"/>
        <v>861925.5</v>
      </c>
    </row>
    <row r="26" s="3" customFormat="1" ht="22" customHeight="1" spans="1:8">
      <c r="A26" s="15">
        <v>22</v>
      </c>
      <c r="B26" s="1" t="s">
        <v>11</v>
      </c>
      <c r="C26" s="15" t="s">
        <v>29</v>
      </c>
      <c r="D26" s="16">
        <v>46022</v>
      </c>
      <c r="E26" s="16">
        <v>46386</v>
      </c>
      <c r="F26" s="15">
        <v>353400</v>
      </c>
      <c r="G26" s="15">
        <v>6200</v>
      </c>
      <c r="H26" s="15">
        <f t="shared" si="0"/>
        <v>265050</v>
      </c>
    </row>
    <row r="27" s="3" customFormat="1" ht="22" customHeight="1" spans="1:8">
      <c r="A27" s="15">
        <v>23</v>
      </c>
      <c r="B27" s="1" t="s">
        <v>11</v>
      </c>
      <c r="C27" s="15" t="s">
        <v>30</v>
      </c>
      <c r="D27" s="16">
        <v>46022</v>
      </c>
      <c r="E27" s="16">
        <v>46203</v>
      </c>
      <c r="F27" s="15">
        <v>598500</v>
      </c>
      <c r="G27" s="15">
        <v>10500</v>
      </c>
      <c r="H27" s="15">
        <f t="shared" si="0"/>
        <v>448875</v>
      </c>
    </row>
    <row r="28" s="3" customFormat="1" ht="22" customHeight="1" spans="1:8">
      <c r="A28" s="15">
        <v>24</v>
      </c>
      <c r="B28" s="1" t="s">
        <v>11</v>
      </c>
      <c r="C28" s="15" t="s">
        <v>31</v>
      </c>
      <c r="D28" s="16">
        <v>46022</v>
      </c>
      <c r="E28" s="16">
        <v>46387</v>
      </c>
      <c r="F28" s="15">
        <v>387600</v>
      </c>
      <c r="G28" s="15">
        <v>6800</v>
      </c>
      <c r="H28" s="15">
        <f t="shared" si="0"/>
        <v>290700</v>
      </c>
    </row>
    <row r="29" s="3" customFormat="1" ht="22" customHeight="1" spans="1:8">
      <c r="A29" s="15" t="s">
        <v>32</v>
      </c>
      <c r="B29" s="17"/>
      <c r="C29" s="17"/>
      <c r="D29" s="17"/>
      <c r="E29" s="18"/>
      <c r="F29" s="15">
        <f>SUM(F5:F28)</f>
        <v>12607773</v>
      </c>
      <c r="G29" s="15">
        <f>SUM(G5:G28)</f>
        <v>221189</v>
      </c>
      <c r="H29" s="15">
        <f t="shared" si="0"/>
        <v>9455829.75</v>
      </c>
    </row>
    <row r="30" s="3" customFormat="1" ht="22" customHeight="1" spans="1:8">
      <c r="A30" s="19" t="s">
        <v>33</v>
      </c>
      <c r="B30" s="20"/>
      <c r="C30" s="20"/>
      <c r="D30" s="20"/>
      <c r="E30" s="20"/>
      <c r="F30" s="20"/>
      <c r="G30" s="21"/>
      <c r="H30" s="22"/>
    </row>
    <row r="31" s="3" customFormat="1" ht="30" customHeight="1" spans="1:8">
      <c r="A31" s="13" t="s">
        <v>3</v>
      </c>
      <c r="B31" s="13" t="s">
        <v>4</v>
      </c>
      <c r="C31" s="13" t="s">
        <v>5</v>
      </c>
      <c r="D31" s="14" t="s">
        <v>6</v>
      </c>
      <c r="E31" s="14" t="s">
        <v>7</v>
      </c>
      <c r="F31" s="13" t="s">
        <v>8</v>
      </c>
      <c r="G31" s="13" t="s">
        <v>9</v>
      </c>
      <c r="H31" s="13" t="s">
        <v>10</v>
      </c>
    </row>
    <row r="32" s="3" customFormat="1" ht="22" customHeight="1" spans="1:8">
      <c r="A32" s="15">
        <v>1</v>
      </c>
      <c r="B32" s="15" t="s">
        <v>34</v>
      </c>
      <c r="C32" s="15" t="s">
        <v>12</v>
      </c>
      <c r="D32" s="16">
        <v>45906</v>
      </c>
      <c r="E32" s="16">
        <v>46086</v>
      </c>
      <c r="F32" s="15">
        <v>120400</v>
      </c>
      <c r="G32" s="15">
        <v>4300</v>
      </c>
      <c r="H32" s="15">
        <f>SUM(G32*21)</f>
        <v>90300</v>
      </c>
    </row>
    <row r="33" s="3" customFormat="1" ht="22" customHeight="1" spans="1:8">
      <c r="A33" s="15">
        <v>2</v>
      </c>
      <c r="B33" s="15" t="s">
        <v>34</v>
      </c>
      <c r="C33" s="15" t="s">
        <v>19</v>
      </c>
      <c r="D33" s="16">
        <v>45962</v>
      </c>
      <c r="E33" s="16">
        <v>46142</v>
      </c>
      <c r="F33" s="15">
        <v>22400</v>
      </c>
      <c r="G33" s="15">
        <v>800</v>
      </c>
      <c r="H33" s="15">
        <f t="shared" ref="H33:H39" si="1">SUM(G33*21)</f>
        <v>16800</v>
      </c>
    </row>
    <row r="34" s="3" customFormat="1" ht="22" customHeight="1" spans="1:8">
      <c r="A34" s="15">
        <v>3</v>
      </c>
      <c r="B34" s="15" t="s">
        <v>34</v>
      </c>
      <c r="C34" s="15" t="s">
        <v>22</v>
      </c>
      <c r="D34" s="16">
        <v>45982</v>
      </c>
      <c r="E34" s="16">
        <v>46162</v>
      </c>
      <c r="F34" s="15">
        <v>21000</v>
      </c>
      <c r="G34" s="15">
        <v>750</v>
      </c>
      <c r="H34" s="15">
        <f t="shared" si="1"/>
        <v>15750</v>
      </c>
    </row>
    <row r="35" s="3" customFormat="1" ht="22" customHeight="1" spans="1:8">
      <c r="A35" s="15">
        <v>4</v>
      </c>
      <c r="B35" s="15" t="s">
        <v>34</v>
      </c>
      <c r="C35" s="15" t="s">
        <v>12</v>
      </c>
      <c r="D35" s="16">
        <v>45982</v>
      </c>
      <c r="E35" s="16">
        <v>46162</v>
      </c>
      <c r="F35" s="15">
        <v>84000</v>
      </c>
      <c r="G35" s="15">
        <v>3000</v>
      </c>
      <c r="H35" s="15">
        <f t="shared" si="1"/>
        <v>63000</v>
      </c>
    </row>
    <row r="36" s="3" customFormat="1" ht="22" customHeight="1" spans="1:8">
      <c r="A36" s="15">
        <v>5</v>
      </c>
      <c r="B36" s="1" t="s">
        <v>34</v>
      </c>
      <c r="C36" s="15" t="s">
        <v>23</v>
      </c>
      <c r="D36" s="16">
        <v>45997</v>
      </c>
      <c r="E36" s="16">
        <v>46178</v>
      </c>
      <c r="F36" s="15">
        <v>98000</v>
      </c>
      <c r="G36" s="15">
        <v>3500</v>
      </c>
      <c r="H36" s="15">
        <f t="shared" si="1"/>
        <v>73500</v>
      </c>
    </row>
    <row r="37" s="3" customFormat="1" ht="22" customHeight="1" spans="1:8">
      <c r="A37" s="15">
        <v>6</v>
      </c>
      <c r="B37" s="1" t="s">
        <v>34</v>
      </c>
      <c r="C37" s="15" t="s">
        <v>29</v>
      </c>
      <c r="D37" s="16">
        <v>46022</v>
      </c>
      <c r="E37" s="16">
        <v>46386</v>
      </c>
      <c r="F37" s="15">
        <v>179200</v>
      </c>
      <c r="G37" s="15">
        <v>6400</v>
      </c>
      <c r="H37" s="15">
        <f t="shared" si="1"/>
        <v>134400</v>
      </c>
    </row>
    <row r="38" s="3" customFormat="1" ht="22" customHeight="1" spans="1:8">
      <c r="A38" s="15">
        <v>7</v>
      </c>
      <c r="B38" s="1" t="s">
        <v>34</v>
      </c>
      <c r="C38" s="15" t="s">
        <v>31</v>
      </c>
      <c r="D38" s="16">
        <v>46022</v>
      </c>
      <c r="E38" s="16">
        <v>46387</v>
      </c>
      <c r="F38" s="15">
        <v>198800</v>
      </c>
      <c r="G38" s="15">
        <v>7100</v>
      </c>
      <c r="H38" s="15">
        <f t="shared" si="1"/>
        <v>149100</v>
      </c>
    </row>
    <row r="39" s="3" customFormat="1" ht="22" customHeight="1" spans="1:8">
      <c r="A39" s="15" t="s">
        <v>32</v>
      </c>
      <c r="B39" s="17"/>
      <c r="C39" s="17"/>
      <c r="D39" s="17"/>
      <c r="E39" s="18"/>
      <c r="F39" s="15">
        <f>SUM(F32:F38)</f>
        <v>723800</v>
      </c>
      <c r="G39" s="15">
        <f>SUM(G32:G38)</f>
        <v>25850</v>
      </c>
      <c r="H39" s="15">
        <f t="shared" si="1"/>
        <v>542850</v>
      </c>
    </row>
    <row r="40" s="3" customFormat="1" ht="22" customHeight="1" spans="1:8">
      <c r="A40" s="19" t="s">
        <v>35</v>
      </c>
      <c r="B40" s="20"/>
      <c r="C40" s="20"/>
      <c r="D40" s="20"/>
      <c r="E40" s="20"/>
      <c r="F40" s="20"/>
      <c r="G40" s="21"/>
      <c r="H40" s="22"/>
    </row>
    <row r="41" s="3" customFormat="1" ht="27" customHeight="1" spans="1:8">
      <c r="A41" s="13" t="s">
        <v>3</v>
      </c>
      <c r="B41" s="23" t="s">
        <v>4</v>
      </c>
      <c r="C41" s="23" t="s">
        <v>5</v>
      </c>
      <c r="D41" s="23" t="s">
        <v>6</v>
      </c>
      <c r="E41" s="23" t="s">
        <v>7</v>
      </c>
      <c r="F41" s="23" t="s">
        <v>8</v>
      </c>
      <c r="G41" s="23" t="s">
        <v>9</v>
      </c>
      <c r="H41" s="13" t="s">
        <v>10</v>
      </c>
    </row>
    <row r="42" s="3" customFormat="1" ht="22" customHeight="1" spans="1:8">
      <c r="A42" s="1">
        <v>1</v>
      </c>
      <c r="B42" s="1" t="s">
        <v>36</v>
      </c>
      <c r="C42" s="15" t="s">
        <v>31</v>
      </c>
      <c r="D42" s="16">
        <v>46022</v>
      </c>
      <c r="E42" s="16">
        <v>46387</v>
      </c>
      <c r="F42" s="15">
        <v>62125</v>
      </c>
      <c r="G42" s="15">
        <v>355</v>
      </c>
      <c r="H42" s="15">
        <f>SUM(G42*131.25)</f>
        <v>46593.75</v>
      </c>
    </row>
    <row r="43" s="3" customFormat="1" ht="22" customHeight="1" spans="1:8">
      <c r="A43" s="1">
        <v>2</v>
      </c>
      <c r="B43" s="1" t="s">
        <v>36</v>
      </c>
      <c r="C43" s="15" t="s">
        <v>29</v>
      </c>
      <c r="D43" s="16">
        <v>46022</v>
      </c>
      <c r="E43" s="16">
        <v>46386</v>
      </c>
      <c r="F43" s="15">
        <v>56000</v>
      </c>
      <c r="G43" s="15">
        <v>320</v>
      </c>
      <c r="H43" s="15">
        <f>SUM(G43*131.25)</f>
        <v>42000</v>
      </c>
    </row>
    <row r="44" s="3" customFormat="1" ht="22" customHeight="1" spans="1:8">
      <c r="A44" s="1" t="s">
        <v>32</v>
      </c>
      <c r="B44" s="17"/>
      <c r="C44" s="17"/>
      <c r="D44" s="17"/>
      <c r="E44" s="18"/>
      <c r="F44" s="15">
        <f>SUM(F42:F43)</f>
        <v>118125</v>
      </c>
      <c r="G44" s="15">
        <f>SUM(G42:G43)</f>
        <v>675</v>
      </c>
      <c r="H44" s="15">
        <f>SUM(G44*131.25)</f>
        <v>88593.75</v>
      </c>
    </row>
    <row r="45" s="3" customFormat="1" ht="22" customHeight="1" spans="1:8">
      <c r="A45" s="19" t="s">
        <v>37</v>
      </c>
      <c r="B45" s="20"/>
      <c r="C45" s="20"/>
      <c r="D45" s="20"/>
      <c r="E45" s="20"/>
      <c r="F45" s="20"/>
      <c r="G45" s="21"/>
      <c r="H45" s="22"/>
    </row>
    <row r="46" s="4" customFormat="1" ht="22" customHeight="1" spans="1:8">
      <c r="A46" s="1" t="s">
        <v>38</v>
      </c>
      <c r="B46" s="15"/>
      <c r="C46" s="15"/>
      <c r="D46" s="15"/>
      <c r="E46" s="15"/>
      <c r="F46" s="15">
        <f>SUM(F29+F39+F44)</f>
        <v>13449698</v>
      </c>
      <c r="G46" s="15">
        <f>SUM(G29+G39+G44)</f>
        <v>247714</v>
      </c>
      <c r="H46" s="15">
        <f>SUM(H29+H39+H44)</f>
        <v>10087273.5</v>
      </c>
    </row>
  </sheetData>
  <mergeCells count="10">
    <mergeCell ref="A1:H1"/>
    <mergeCell ref="A2:G2"/>
    <mergeCell ref="A3:H3"/>
    <mergeCell ref="B29:E29"/>
    <mergeCell ref="A30:H30"/>
    <mergeCell ref="B39:E39"/>
    <mergeCell ref="A40:H40"/>
    <mergeCell ref="B44:E44"/>
    <mergeCell ref="A45:H45"/>
    <mergeCell ref="B46:E46"/>
  </mergeCells>
  <pageMargins left="1" right="1" top="1" bottom="1" header="0.5" footer="0.5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M17" sqref="M17"/>
    </sheetView>
  </sheetViews>
  <sheetFormatPr defaultColWidth="9" defaultRowHeight="14.4" outlineLevelRow="4" outlineLevelCol="7"/>
  <cols>
    <col min="1" max="8" width="13.25" customWidth="1"/>
  </cols>
  <sheetData>
    <row r="1" ht="47" customHeight="1" spans="1:8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</row>
    <row r="2" ht="47" customHeight="1" spans="1:8">
      <c r="A2" s="1" t="s">
        <v>34</v>
      </c>
      <c r="B2" s="2">
        <v>323321</v>
      </c>
      <c r="C2" s="2">
        <f>B2*28</f>
        <v>9052988</v>
      </c>
      <c r="D2" s="2">
        <f>B2*11.2</f>
        <v>3621195.2</v>
      </c>
      <c r="E2" s="2">
        <f>B2*7</f>
        <v>2263247</v>
      </c>
      <c r="F2" s="2">
        <f>B2*1.4</f>
        <v>452649.4</v>
      </c>
      <c r="G2" s="2">
        <f>B2*1.4</f>
        <v>452649.4</v>
      </c>
      <c r="H2" s="2">
        <f>B2*7</f>
        <v>2263247</v>
      </c>
    </row>
    <row r="3" ht="47" customHeight="1" spans="1:8">
      <c r="A3" s="1" t="s">
        <v>11</v>
      </c>
      <c r="B3" s="2">
        <v>362255</v>
      </c>
      <c r="C3" s="2">
        <f>B3*57</f>
        <v>20648535</v>
      </c>
      <c r="D3" s="2">
        <f>B3*22.8</f>
        <v>8259414</v>
      </c>
      <c r="E3" s="2">
        <f>B3*14.25</f>
        <v>5162133.75</v>
      </c>
      <c r="F3" s="2">
        <f>B3*2.85</f>
        <v>1032426.75</v>
      </c>
      <c r="G3" s="2">
        <f>B3*2.85</f>
        <v>1032426.75</v>
      </c>
      <c r="H3" s="2">
        <f>B3*14.25</f>
        <v>5162133.75</v>
      </c>
    </row>
    <row r="4" ht="47" customHeight="1" spans="1:8">
      <c r="A4" s="1" t="s">
        <v>47</v>
      </c>
      <c r="B4" s="2">
        <v>22051</v>
      </c>
      <c r="C4" s="2">
        <f>B4*175</f>
        <v>3858925</v>
      </c>
      <c r="D4" s="2">
        <f>B4*70</f>
        <v>1543570</v>
      </c>
      <c r="E4" s="2">
        <f>B4*43.75</f>
        <v>964731.25</v>
      </c>
      <c r="F4" s="2">
        <f>B4*8.75</f>
        <v>192946.25</v>
      </c>
      <c r="G4" s="2">
        <f>B4*8.75</f>
        <v>192946.25</v>
      </c>
      <c r="H4" s="2">
        <f>B4*43.75</f>
        <v>964731.25</v>
      </c>
    </row>
    <row r="5" ht="47" customHeight="1" spans="1:8">
      <c r="A5" s="1" t="s">
        <v>38</v>
      </c>
      <c r="B5" s="2">
        <f>SUM(B2:B4)</f>
        <v>707627</v>
      </c>
      <c r="C5" s="2">
        <f t="shared" ref="C5:H5" si="0">SUM(C2:C4)/10000</f>
        <v>3356.0448</v>
      </c>
      <c r="D5" s="2">
        <f t="shared" si="0"/>
        <v>1342.41792</v>
      </c>
      <c r="E5" s="2">
        <f t="shared" si="0"/>
        <v>839.0112</v>
      </c>
      <c r="F5" s="2">
        <f t="shared" si="0"/>
        <v>167.80224</v>
      </c>
      <c r="G5" s="2">
        <f t="shared" si="0"/>
        <v>167.80224</v>
      </c>
      <c r="H5" s="2">
        <f t="shared" si="0"/>
        <v>839.0112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2025年9-12月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灏</cp:lastModifiedBy>
  <dcterms:created xsi:type="dcterms:W3CDTF">2024-04-17T07:03:00Z</dcterms:created>
  <dcterms:modified xsi:type="dcterms:W3CDTF">2026-03-27T08:47:29Z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D3315E458EA248378CCCBDCF971DEFB4_13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