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5" windowHeight="12375"/>
  </bookViews>
  <sheets>
    <sheet name="2026年6月" sheetId="2" r:id="rId1"/>
    <sheet name="Sheet1" sheetId="3" r:id="rId2"/>
  </sheets>
  <definedNames>
    <definedName name="_xlnm.Print_Titles" localSheetId="0">'2026年6月'!$3:$3</definedName>
    <definedName name="_xlnm._FilterDatabase" localSheetId="0" hidden="1">'2026年6月'!$A$1:$H$49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<sst xmlns="http://schemas.openxmlformats.org/spreadsheetml/2006/main" count="105" uniqueCount="46">
  <si>
    <t>2026年6月阳春市政策性生猪养殖保险投保情况表</t>
  </si>
  <si>
    <t>一、育肥猪</t>
  </si>
  <si>
    <t>序号</t>
  </si>
  <si>
    <t>投保
险种</t>
  </si>
  <si>
    <t>投保人</t>
  </si>
  <si>
    <t>起保日期</t>
  </si>
  <si>
    <t>终保日期</t>
  </si>
  <si>
    <t>总净保费（元）</t>
  </si>
  <si>
    <t>总保险数量（头）</t>
  </si>
  <si>
    <t>其中各级财政补贴保费（元）</t>
  </si>
  <si>
    <t>育肥猪</t>
  </si>
  <si>
    <t>司徒南</t>
  </si>
  <si>
    <t>2026-06-29</t>
  </si>
  <si>
    <t>2026-12-28</t>
  </si>
  <si>
    <t>吴卫红</t>
  </si>
  <si>
    <t>阳春德康农牧有限公司</t>
  </si>
  <si>
    <t>广东美神生猪养殖有限公司</t>
  </si>
  <si>
    <t>2026-06-30</t>
  </si>
  <si>
    <t>2026-12-30</t>
  </si>
  <si>
    <t>阳江市今日农联牧业有限公司</t>
  </si>
  <si>
    <t>2026-06-27</t>
  </si>
  <si>
    <t>2027-06-26</t>
  </si>
  <si>
    <t>茂名恒兴畜牧有限公司电白分公司</t>
  </si>
  <si>
    <t>2026-12-29</t>
  </si>
  <si>
    <t>邓大银</t>
  </si>
  <si>
    <t>2027-06-30</t>
  </si>
  <si>
    <t>小计</t>
  </si>
  <si>
    <t>二、仔猪</t>
  </si>
  <si>
    <r>
      <rPr>
        <sz val="12"/>
        <rFont val="宋体"/>
        <charset val="134"/>
      </rPr>
      <t>投保</t>
    </r>
    <r>
      <rPr>
        <sz val="12"/>
        <rFont val="Courier New"/>
        <charset val="134"/>
      </rPr>
      <t xml:space="preserve">
</t>
    </r>
    <r>
      <rPr>
        <sz val="12"/>
        <rFont val="宋体"/>
        <charset val="134"/>
      </rPr>
      <t>险种</t>
    </r>
  </si>
  <si>
    <t>仔猪</t>
  </si>
  <si>
    <t>广东容源农业发展有限公司</t>
  </si>
  <si>
    <t>广东澎源农业发展有限公司</t>
  </si>
  <si>
    <t>2027-06-29</t>
  </si>
  <si>
    <t>三、能繁母猪</t>
  </si>
  <si>
    <t>能繁母猪</t>
  </si>
  <si>
    <t>三、三项总计</t>
  </si>
  <si>
    <t>总计</t>
  </si>
  <si>
    <t>9月</t>
  </si>
  <si>
    <t>参保数量</t>
  </si>
  <si>
    <t>总保费</t>
  </si>
  <si>
    <t>中央</t>
  </si>
  <si>
    <t>省</t>
  </si>
  <si>
    <t>市</t>
  </si>
  <si>
    <t>县</t>
  </si>
  <si>
    <t>农户</t>
  </si>
  <si>
    <t>母猪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</si>
</sst>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20"/>
      <name val="方正小标宋简体"/>
      <charset val="134"/>
    </font>
    <font>
      <b/>
      <sz val="18"/>
      <name val="仿宋"/>
      <charset val="134"/>
    </font>
    <font>
      <b/>
      <sz val="12"/>
      <name val="仿宋"/>
      <charset val="134"/>
    </font>
    <font>
      <sz val="14"/>
      <color theme="1"/>
      <name val="仿宋"/>
      <charset val="134"/>
    </font>
    <font>
      <sz val="14"/>
      <name val="Courier New"/>
      <charset val="134"/>
    </font>
    <font>
      <sz val="12"/>
      <name val="宋体"/>
      <charset val="134"/>
    </font>
    <font>
      <sz val="12"/>
      <name val="Courier New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22" workbookViewId="0">
      <selection activeCell="E8" sqref="E8"/>
    </sheetView>
  </sheetViews>
  <sheetFormatPr defaultColWidth="9" defaultRowHeight="13.5"/>
  <cols>
    <col min="1" max="1" width="6" style="5" customWidth="1"/>
    <col min="2" max="2" width="19.875" style="6" customWidth="1"/>
    <col min="3" max="3" width="33.75" style="6" customWidth="1"/>
    <col min="4" max="5" width="16.25" style="6" customWidth="1"/>
    <col min="6" max="6" width="12.875" style="6" customWidth="1"/>
    <col min="7" max="7" width="10.125" style="5" customWidth="1"/>
    <col min="8" max="8" width="30.25" style="7" customWidth="1"/>
    <col min="9" max="9" width="9" style="6"/>
    <col min="13" max="13" width="10.375"/>
    <col min="14" max="14" width="21.125" customWidth="1"/>
    <col min="15" max="15" width="12.625"/>
    <col min="16" max="18" width="10.375"/>
    <col min="19" max="19" width="9.375"/>
    <col min="20" max="20" width="10.375"/>
  </cols>
  <sheetData>
    <row r="1" ht="34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="3" customFormat="1" ht="32" customHeight="1" spans="1:8">
      <c r="A2" s="10" t="s">
        <v>1</v>
      </c>
      <c r="B2" s="10"/>
      <c r="C2" s="10"/>
      <c r="D2" s="10"/>
      <c r="E2" s="10"/>
      <c r="F2" s="10"/>
      <c r="G2" s="11"/>
      <c r="H2" s="10"/>
    </row>
    <row r="3" s="3" customFormat="1" ht="40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2" t="s">
        <v>8</v>
      </c>
      <c r="H3" s="12" t="s">
        <v>9</v>
      </c>
    </row>
    <row r="4" s="3" customFormat="1" ht="28" customHeight="1" spans="1:8">
      <c r="A4" s="14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>
        <v>17100</v>
      </c>
      <c r="G4" s="16">
        <v>300</v>
      </c>
      <c r="H4" s="16">
        <f>SUM(G4*42.75)</f>
        <v>12825</v>
      </c>
    </row>
    <row r="5" s="3" customFormat="1" ht="28" customHeight="1" spans="1:8">
      <c r="A5" s="14">
        <v>2</v>
      </c>
      <c r="B5" s="15" t="s">
        <v>10</v>
      </c>
      <c r="C5" s="15" t="s">
        <v>14</v>
      </c>
      <c r="D5" s="16" t="s">
        <v>12</v>
      </c>
      <c r="E5" s="16" t="s">
        <v>13</v>
      </c>
      <c r="F5" s="16">
        <v>267900</v>
      </c>
      <c r="G5" s="16">
        <v>4700</v>
      </c>
      <c r="H5" s="16">
        <f t="shared" ref="H5:H10" si="0">SUM(G5*42.75)</f>
        <v>200925</v>
      </c>
    </row>
    <row r="6" s="3" customFormat="1" ht="28" customHeight="1" spans="1:8">
      <c r="A6" s="14">
        <v>3</v>
      </c>
      <c r="B6" s="15" t="s">
        <v>10</v>
      </c>
      <c r="C6" s="15" t="s">
        <v>15</v>
      </c>
      <c r="D6" s="16" t="s">
        <v>12</v>
      </c>
      <c r="E6" s="16" t="s">
        <v>13</v>
      </c>
      <c r="F6" s="16">
        <v>138510</v>
      </c>
      <c r="G6" s="16">
        <v>2430</v>
      </c>
      <c r="H6" s="16">
        <f t="shared" si="0"/>
        <v>103882.5</v>
      </c>
    </row>
    <row r="7" s="3" customFormat="1" ht="28" customHeight="1" spans="1:8">
      <c r="A7" s="14">
        <v>4</v>
      </c>
      <c r="B7" s="15" t="s">
        <v>10</v>
      </c>
      <c r="C7" s="15" t="s">
        <v>16</v>
      </c>
      <c r="D7" s="16" t="s">
        <v>17</v>
      </c>
      <c r="E7" s="16" t="s">
        <v>18</v>
      </c>
      <c r="F7" s="16">
        <v>648660</v>
      </c>
      <c r="G7" s="16">
        <v>11380</v>
      </c>
      <c r="H7" s="16">
        <f t="shared" si="0"/>
        <v>486495</v>
      </c>
    </row>
    <row r="8" s="3" customFormat="1" ht="28" customHeight="1" spans="1:8">
      <c r="A8" s="14">
        <v>5</v>
      </c>
      <c r="B8" s="15" t="s">
        <v>10</v>
      </c>
      <c r="C8" s="15" t="s">
        <v>19</v>
      </c>
      <c r="D8" s="16" t="s">
        <v>20</v>
      </c>
      <c r="E8" s="16" t="s">
        <v>21</v>
      </c>
      <c r="F8" s="16">
        <v>102201</v>
      </c>
      <c r="G8" s="16">
        <v>1793</v>
      </c>
      <c r="H8" s="16">
        <f t="shared" si="0"/>
        <v>76650.75</v>
      </c>
    </row>
    <row r="9" s="3" customFormat="1" ht="28" customHeight="1" spans="1:8">
      <c r="A9" s="14">
        <v>6</v>
      </c>
      <c r="B9" s="15" t="s">
        <v>10</v>
      </c>
      <c r="C9" s="15" t="s">
        <v>22</v>
      </c>
      <c r="D9" s="16" t="s">
        <v>17</v>
      </c>
      <c r="E9" s="16" t="s">
        <v>23</v>
      </c>
      <c r="F9" s="16">
        <v>615600</v>
      </c>
      <c r="G9" s="16">
        <v>10800</v>
      </c>
      <c r="H9" s="16">
        <f t="shared" si="0"/>
        <v>461700</v>
      </c>
    </row>
    <row r="10" s="3" customFormat="1" ht="28" customHeight="1" spans="1:8">
      <c r="A10" s="14">
        <v>7</v>
      </c>
      <c r="B10" s="15" t="s">
        <v>10</v>
      </c>
      <c r="C10" s="15" t="s">
        <v>24</v>
      </c>
      <c r="D10" s="16" t="s">
        <v>17</v>
      </c>
      <c r="E10" s="16" t="s">
        <v>25</v>
      </c>
      <c r="F10" s="16">
        <v>228000</v>
      </c>
      <c r="G10" s="16">
        <v>4000</v>
      </c>
      <c r="H10" s="16">
        <f t="shared" si="0"/>
        <v>171000</v>
      </c>
    </row>
    <row r="11" s="3" customFormat="1" ht="28" customHeight="1" spans="1:8">
      <c r="A11" s="17" t="s">
        <v>26</v>
      </c>
      <c r="B11" s="18"/>
      <c r="C11" s="18"/>
      <c r="D11" s="18"/>
      <c r="E11" s="19"/>
      <c r="F11" s="14">
        <f>SUM(F4:F10)</f>
        <v>2017971</v>
      </c>
      <c r="G11" s="14">
        <f>SUM(G4:G10)</f>
        <v>35403</v>
      </c>
      <c r="H11" s="19">
        <f>SUM(H4:H10)</f>
        <v>1513478.25</v>
      </c>
    </row>
    <row r="12" s="3" customFormat="1" ht="28" customHeight="1" spans="1:8">
      <c r="A12" s="20" t="s">
        <v>27</v>
      </c>
      <c r="B12" s="21"/>
      <c r="C12" s="21"/>
      <c r="D12" s="21"/>
      <c r="E12" s="21"/>
      <c r="F12" s="21"/>
      <c r="G12" s="21"/>
      <c r="H12" s="21"/>
    </row>
    <row r="13" s="3" customFormat="1" ht="31" customHeight="1" spans="1:8">
      <c r="A13" s="15" t="s">
        <v>2</v>
      </c>
      <c r="B13" s="15" t="s">
        <v>28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2" t="s">
        <v>9</v>
      </c>
    </row>
    <row r="14" s="3" customFormat="1" ht="28" customHeight="1" spans="1:8">
      <c r="A14" s="16">
        <v>1</v>
      </c>
      <c r="B14" s="15" t="s">
        <v>29</v>
      </c>
      <c r="C14" s="15" t="s">
        <v>11</v>
      </c>
      <c r="D14" s="16" t="s">
        <v>20</v>
      </c>
      <c r="E14" s="16" t="s">
        <v>21</v>
      </c>
      <c r="F14" s="16">
        <v>44800</v>
      </c>
      <c r="G14" s="16">
        <v>1600</v>
      </c>
      <c r="H14" s="16">
        <f>SUM(G14*21)</f>
        <v>33600</v>
      </c>
    </row>
    <row r="15" s="3" customFormat="1" ht="28" customHeight="1" spans="1:8">
      <c r="A15" s="16">
        <v>2</v>
      </c>
      <c r="B15" s="15" t="s">
        <v>29</v>
      </c>
      <c r="C15" s="15" t="s">
        <v>30</v>
      </c>
      <c r="D15" s="16" t="s">
        <v>17</v>
      </c>
      <c r="E15" s="16" t="s">
        <v>25</v>
      </c>
      <c r="F15" s="16">
        <v>558600</v>
      </c>
      <c r="G15" s="16">
        <v>19950</v>
      </c>
      <c r="H15" s="16">
        <f>SUM(G15*21)</f>
        <v>418950</v>
      </c>
    </row>
    <row r="16" s="3" customFormat="1" ht="28" customHeight="1" spans="1:8">
      <c r="A16" s="16">
        <v>3</v>
      </c>
      <c r="B16" s="15" t="s">
        <v>29</v>
      </c>
      <c r="C16" s="15" t="s">
        <v>31</v>
      </c>
      <c r="D16" s="16" t="s">
        <v>17</v>
      </c>
      <c r="E16" s="16" t="s">
        <v>32</v>
      </c>
      <c r="F16" s="16">
        <v>838600</v>
      </c>
      <c r="G16" s="16">
        <v>29950</v>
      </c>
      <c r="H16" s="16">
        <f>SUM(G16*21)</f>
        <v>628950</v>
      </c>
    </row>
    <row r="17" s="3" customFormat="1" ht="28" customHeight="1" spans="1:9">
      <c r="A17" s="16">
        <v>4</v>
      </c>
      <c r="B17" s="15" t="s">
        <v>29</v>
      </c>
      <c r="C17" s="15" t="s">
        <v>24</v>
      </c>
      <c r="D17" s="16" t="s">
        <v>17</v>
      </c>
      <c r="E17" s="16" t="s">
        <v>32</v>
      </c>
      <c r="F17" s="16">
        <v>114800</v>
      </c>
      <c r="G17" s="16">
        <v>4100</v>
      </c>
      <c r="H17" s="16">
        <f>SUM(G17*21)</f>
        <v>86100</v>
      </c>
    </row>
    <row r="18" s="3" customFormat="1" ht="28" customHeight="1" spans="1:9">
      <c r="A18" s="15" t="s">
        <v>26</v>
      </c>
      <c r="B18" s="22"/>
      <c r="C18" s="22"/>
      <c r="D18" s="22"/>
      <c r="E18" s="23"/>
      <c r="F18" s="16">
        <f>SUM(F14:F17)</f>
        <v>1556800</v>
      </c>
      <c r="G18" s="16">
        <f>SUM(G14:G17)</f>
        <v>55600</v>
      </c>
      <c r="H18" s="16">
        <f>SUM(G18*21)</f>
        <v>1167600</v>
      </c>
    </row>
    <row r="19" s="3" customFormat="1" ht="28" customHeight="1" spans="1:9">
      <c r="A19" s="24" t="s">
        <v>33</v>
      </c>
      <c r="B19" s="25"/>
      <c r="C19" s="25"/>
      <c r="D19" s="25"/>
      <c r="E19" s="25"/>
      <c r="F19" s="25"/>
      <c r="G19" s="25"/>
      <c r="H19" s="25"/>
    </row>
    <row r="20" s="3" customFormat="1" ht="36" customHeight="1" spans="1:9">
      <c r="A20" s="15" t="s">
        <v>2</v>
      </c>
      <c r="B20" s="15" t="s">
        <v>28</v>
      </c>
      <c r="C20" s="15" t="s">
        <v>4</v>
      </c>
      <c r="D20" s="15" t="s">
        <v>5</v>
      </c>
      <c r="E20" s="15" t="s">
        <v>6</v>
      </c>
      <c r="F20" s="15" t="s">
        <v>7</v>
      </c>
      <c r="G20" s="15" t="s">
        <v>8</v>
      </c>
      <c r="H20" s="12" t="s">
        <v>9</v>
      </c>
    </row>
    <row r="21" s="3" customFormat="1" ht="28" customHeight="1" spans="1:9">
      <c r="A21" s="16">
        <v>1</v>
      </c>
      <c r="B21" s="15" t="s">
        <v>34</v>
      </c>
      <c r="C21" s="15" t="s">
        <v>11</v>
      </c>
      <c r="D21" s="16" t="s">
        <v>20</v>
      </c>
      <c r="E21" s="16" t="s">
        <v>21</v>
      </c>
      <c r="F21" s="16">
        <v>14000</v>
      </c>
      <c r="G21" s="16">
        <v>80</v>
      </c>
      <c r="H21" s="16">
        <f>SUM(G21*131.25)</f>
        <v>10500</v>
      </c>
    </row>
    <row r="22" s="3" customFormat="1" ht="28" customHeight="1" spans="1:9">
      <c r="A22" s="16">
        <v>2</v>
      </c>
      <c r="B22" s="15" t="s">
        <v>34</v>
      </c>
      <c r="C22" s="15" t="s">
        <v>31</v>
      </c>
      <c r="D22" s="16" t="s">
        <v>17</v>
      </c>
      <c r="E22" s="16" t="s">
        <v>18</v>
      </c>
      <c r="F22" s="16">
        <v>209650</v>
      </c>
      <c r="G22" s="16">
        <v>1198</v>
      </c>
      <c r="H22" s="16">
        <f>SUM(G22*131.25)</f>
        <v>157237.5</v>
      </c>
    </row>
    <row r="23" s="3" customFormat="1" ht="28" customHeight="1" spans="1:9">
      <c r="A23" s="16">
        <v>3</v>
      </c>
      <c r="B23" s="15" t="s">
        <v>34</v>
      </c>
      <c r="C23" s="15" t="s">
        <v>30</v>
      </c>
      <c r="D23" s="16" t="s">
        <v>17</v>
      </c>
      <c r="E23" s="16" t="s">
        <v>32</v>
      </c>
      <c r="F23" s="16">
        <v>139650</v>
      </c>
      <c r="G23" s="16">
        <v>798</v>
      </c>
      <c r="H23" s="16">
        <f>SUM(G23*131.25)</f>
        <v>104737.5</v>
      </c>
    </row>
    <row r="24" s="3" customFormat="1" ht="28" customHeight="1" spans="1:9">
      <c r="A24" s="16">
        <v>4</v>
      </c>
      <c r="B24" s="15" t="s">
        <v>34</v>
      </c>
      <c r="C24" s="15" t="s">
        <v>24</v>
      </c>
      <c r="D24" s="16" t="s">
        <v>17</v>
      </c>
      <c r="E24" s="16" t="s">
        <v>32</v>
      </c>
      <c r="F24" s="16">
        <v>35000</v>
      </c>
      <c r="G24" s="16">
        <v>200</v>
      </c>
      <c r="H24" s="16">
        <f>SUM(G24*131.25)</f>
        <v>26250</v>
      </c>
    </row>
    <row r="25" s="3" customFormat="1" ht="34" customHeight="1" spans="1:9">
      <c r="A25" s="15" t="s">
        <v>26</v>
      </c>
      <c r="B25" s="22"/>
      <c r="C25" s="22"/>
      <c r="D25" s="22"/>
      <c r="E25" s="23"/>
      <c r="F25" s="16">
        <f>SUM(F21:F24)</f>
        <v>398300</v>
      </c>
      <c r="G25" s="16">
        <f>SUM(G21:G24)</f>
        <v>2276</v>
      </c>
      <c r="H25" s="16">
        <f>SUM(G25*131.25)</f>
        <v>298725</v>
      </c>
    </row>
    <row r="26" s="3" customFormat="1" ht="28" customHeight="1" spans="1:9">
      <c r="A26" s="24" t="s">
        <v>35</v>
      </c>
      <c r="B26" s="25"/>
      <c r="C26" s="25"/>
      <c r="D26" s="25"/>
      <c r="E26" s="25"/>
      <c r="F26" s="25"/>
      <c r="G26" s="25"/>
      <c r="H26" s="25"/>
    </row>
    <row r="27" s="4" customFormat="1" ht="43" customHeight="1" spans="1:9">
      <c r="A27" s="15" t="s">
        <v>36</v>
      </c>
      <c r="B27" s="16"/>
      <c r="C27" s="16"/>
      <c r="D27" s="16"/>
      <c r="E27" s="16"/>
      <c r="F27" s="16">
        <f>SUM(F11+F18+F25)</f>
        <v>3973071</v>
      </c>
      <c r="G27" s="16">
        <f>SUM(G11+G18+G25)</f>
        <v>93279</v>
      </c>
      <c r="H27" s="16">
        <f>SUM(H11+H18+H25)</f>
        <v>2979803.25</v>
      </c>
      <c r="I27" s="26"/>
    </row>
  </sheetData>
  <mergeCells count="8">
    <mergeCell ref="A1:H1"/>
    <mergeCell ref="A2:H2"/>
    <mergeCell ref="B11:E11"/>
    <mergeCell ref="A12:H12"/>
    <mergeCell ref="B18:E18"/>
    <mergeCell ref="A19:H19"/>
    <mergeCell ref="B25:E25"/>
    <mergeCell ref="A26:H26"/>
  </mergeCells>
  <pageMargins left="0.251388888888889" right="0.251388888888889" top="0.751388888888889" bottom="0.751388888888889" header="0.298611111111111" footer="0.298611111111111"/>
  <pageSetup paperSize="9" scale="6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J10" sqref="J10"/>
    </sheetView>
  </sheetViews>
  <sheetFormatPr defaultColWidth="9" defaultRowHeight="13.5" outlineLevelRow="4" outlineLevelCol="7"/>
  <cols>
    <col min="1" max="8" width="13.25" customWidth="1"/>
  </cols>
  <sheetData>
    <row r="1" ht="47" customHeight="1" spans="1:8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</row>
    <row r="2" ht="47" customHeight="1" spans="1:8">
      <c r="A2" s="1" t="s">
        <v>29</v>
      </c>
      <c r="B2" s="2">
        <v>323321</v>
      </c>
      <c r="C2" s="2">
        <f>B2*28</f>
        <v>9052988</v>
      </c>
      <c r="D2" s="2">
        <f>B2*11.2</f>
        <v>3621195.2</v>
      </c>
      <c r="E2" s="2">
        <f>B2*7</f>
        <v>2263247</v>
      </c>
      <c r="F2" s="2">
        <f>B2*1.4</f>
        <v>452649.4</v>
      </c>
      <c r="G2" s="2">
        <f>B2*1.4</f>
        <v>452649.4</v>
      </c>
      <c r="H2" s="2">
        <f>B2*7</f>
        <v>2263247</v>
      </c>
    </row>
    <row r="3" ht="47" customHeight="1" spans="1:8">
      <c r="A3" s="1" t="s">
        <v>10</v>
      </c>
      <c r="B3" s="2">
        <v>362255</v>
      </c>
      <c r="C3" s="2">
        <f>B3*57</f>
        <v>20648535</v>
      </c>
      <c r="D3" s="2">
        <f>B3*22.8</f>
        <v>8259414</v>
      </c>
      <c r="E3" s="2">
        <f>B3*14.25</f>
        <v>5162133.75</v>
      </c>
      <c r="F3" s="2">
        <f>B3*2.85</f>
        <v>1032426.75</v>
      </c>
      <c r="G3" s="2">
        <f>B3*2.85</f>
        <v>1032426.75</v>
      </c>
      <c r="H3" s="2">
        <f>B3*14.25</f>
        <v>5162133.75</v>
      </c>
    </row>
    <row r="4" ht="47" customHeight="1" spans="1:8">
      <c r="A4" s="1" t="s">
        <v>45</v>
      </c>
      <c r="B4" s="2">
        <v>22051</v>
      </c>
      <c r="C4" s="2">
        <f>B4*175</f>
        <v>3858925</v>
      </c>
      <c r="D4" s="2">
        <f>B4*70</f>
        <v>1543570</v>
      </c>
      <c r="E4" s="2">
        <f>B4*43.75</f>
        <v>964731.25</v>
      </c>
      <c r="F4" s="2">
        <f>B4*8.75</f>
        <v>192946.25</v>
      </c>
      <c r="G4" s="2">
        <f>B4*8.75</f>
        <v>192946.25</v>
      </c>
      <c r="H4" s="2">
        <f>B4*43.75</f>
        <v>964731.25</v>
      </c>
    </row>
    <row r="5" ht="47" customHeight="1" spans="1:8">
      <c r="A5" s="1" t="s">
        <v>36</v>
      </c>
      <c r="B5" s="2">
        <f>SUM(B2:B4)</f>
        <v>707627</v>
      </c>
      <c r="C5" s="2">
        <f t="shared" ref="C5:H5" si="0">SUM(C2:C4)/10000</f>
        <v>3356.0448</v>
      </c>
      <c r="D5" s="2">
        <f t="shared" si="0"/>
        <v>1342.41792</v>
      </c>
      <c r="E5" s="2">
        <f t="shared" si="0"/>
        <v>839.0112</v>
      </c>
      <c r="F5" s="2">
        <f t="shared" si="0"/>
        <v>167.80224</v>
      </c>
      <c r="G5" s="2">
        <f t="shared" si="0"/>
        <v>167.80224</v>
      </c>
      <c r="H5" s="2">
        <f t="shared" si="0"/>
        <v>839.0112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2026年6月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阿烧</cp:lastModifiedBy>
  <dcterms:created xsi:type="dcterms:W3CDTF">2024-04-17T07:03:00Z</dcterms:created>
  <dcterms:modified xsi:type="dcterms:W3CDTF">2026-07-31T07:05:58Z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D5B90973994E406582B7F3ED25F8E501_13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